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loral Finance\Powerpoint Presentations\SAF Profit Blast - Omaha - Jan 14 '18\"/>
    </mc:Choice>
  </mc:AlternateContent>
  <bookViews>
    <workbookView xWindow="240" yWindow="120" windowWidth="8415" windowHeight="8385" activeTab="2" xr2:uid="{00000000-000D-0000-FFFF-FFFF00000000}"/>
  </bookViews>
  <sheets>
    <sheet name="Vehicle Assumptions" sheetId="1" r:id="rId1"/>
    <sheet name="Labor Cost" sheetId="2" r:id="rId2"/>
    <sheet name="Vehicle-Gas Cost" sheetId="3" r:id="rId3"/>
  </sheets>
  <definedNames>
    <definedName name="_xlnm.Print_Area" localSheetId="1">'Labor Cost'!$A$1:$L$23</definedName>
    <definedName name="_xlnm.Print_Area" localSheetId="0">'Vehicle Assumptions'!$A$1:$D$30</definedName>
    <definedName name="_xlnm.Print_Area" localSheetId="2">'Vehicle-Gas Cost'!$A$1:$J$22</definedName>
  </definedNames>
  <calcPr calcId="171027"/>
</workbook>
</file>

<file path=xl/calcChain.xml><?xml version="1.0" encoding="utf-8"?>
<calcChain xmlns="http://schemas.openxmlformats.org/spreadsheetml/2006/main">
  <c r="B19" i="3" l="1"/>
  <c r="C19" i="3" s="1"/>
  <c r="B18" i="3"/>
  <c r="C18" i="3" s="1"/>
  <c r="B17" i="3"/>
  <c r="C17" i="3" s="1"/>
  <c r="B16" i="3"/>
  <c r="C16" i="3" s="1"/>
  <c r="B15" i="3"/>
  <c r="C15" i="3" s="1"/>
  <c r="B14" i="3"/>
  <c r="C14" i="3" s="1"/>
  <c r="B13" i="3"/>
  <c r="C13" i="3" s="1"/>
  <c r="B12" i="3"/>
  <c r="C12" i="3" s="1"/>
  <c r="B11" i="3"/>
  <c r="C11" i="3" s="1"/>
  <c r="B10" i="3"/>
  <c r="C10" i="3" s="1"/>
  <c r="E22" i="2"/>
  <c r="F22" i="2"/>
  <c r="G22" i="2"/>
  <c r="H22" i="2"/>
  <c r="I22" i="2"/>
  <c r="J22" i="2"/>
  <c r="K22" i="2"/>
  <c r="L22" i="2"/>
  <c r="E23" i="2"/>
  <c r="F23" i="2"/>
  <c r="G23" i="2"/>
  <c r="H23" i="2"/>
  <c r="I23" i="2"/>
  <c r="J23" i="2"/>
  <c r="K23" i="2"/>
  <c r="L23" i="2"/>
  <c r="E10" i="2"/>
  <c r="F10" i="2"/>
  <c r="G10" i="2"/>
  <c r="H10" i="2"/>
  <c r="I10" i="2"/>
  <c r="J10" i="2"/>
  <c r="K10" i="2"/>
  <c r="L10" i="2"/>
  <c r="E11" i="2"/>
  <c r="F11" i="2"/>
  <c r="G11" i="2"/>
  <c r="H11" i="2"/>
  <c r="I11" i="2"/>
  <c r="J11" i="2"/>
  <c r="K11" i="2"/>
  <c r="L11" i="2"/>
  <c r="E12" i="2"/>
  <c r="F12" i="2"/>
  <c r="G12" i="2"/>
  <c r="H12" i="2"/>
  <c r="I12" i="2"/>
  <c r="J12" i="2"/>
  <c r="K12" i="2"/>
  <c r="L12" i="2"/>
  <c r="E13" i="2"/>
  <c r="F13" i="2"/>
  <c r="G13" i="2"/>
  <c r="H13" i="2"/>
  <c r="I13" i="2"/>
  <c r="J13" i="2"/>
  <c r="K13" i="2"/>
  <c r="L13" i="2"/>
  <c r="E14" i="2"/>
  <c r="F14" i="2"/>
  <c r="G14" i="2"/>
  <c r="H14" i="2"/>
  <c r="I14" i="2"/>
  <c r="J14" i="2"/>
  <c r="K14" i="2"/>
  <c r="L14" i="2"/>
  <c r="E15" i="2"/>
  <c r="F15" i="2"/>
  <c r="G15" i="2"/>
  <c r="H15" i="2"/>
  <c r="I15" i="2"/>
  <c r="J15" i="2"/>
  <c r="K15" i="2"/>
  <c r="L15" i="2"/>
  <c r="E16" i="2"/>
  <c r="F16" i="2"/>
  <c r="G16" i="2"/>
  <c r="H16" i="2"/>
  <c r="I16" i="2"/>
  <c r="J16" i="2"/>
  <c r="K16" i="2"/>
  <c r="L16" i="2"/>
  <c r="E17" i="2"/>
  <c r="F17" i="2"/>
  <c r="G17" i="2"/>
  <c r="H17" i="2"/>
  <c r="I17" i="2"/>
  <c r="J17" i="2"/>
  <c r="K17" i="2"/>
  <c r="L17" i="2"/>
  <c r="E18" i="2"/>
  <c r="F18" i="2"/>
  <c r="G18" i="2"/>
  <c r="H18" i="2"/>
  <c r="I18" i="2"/>
  <c r="J18" i="2"/>
  <c r="K18" i="2"/>
  <c r="L18" i="2"/>
  <c r="E19" i="2"/>
  <c r="F19" i="2"/>
  <c r="G19" i="2"/>
  <c r="H19" i="2"/>
  <c r="I19" i="2"/>
  <c r="J19" i="2"/>
  <c r="K19" i="2"/>
  <c r="L19" i="2"/>
  <c r="E20" i="2"/>
  <c r="F20" i="2"/>
  <c r="G20" i="2"/>
  <c r="H20" i="2"/>
  <c r="I20" i="2"/>
  <c r="J20" i="2"/>
  <c r="K20" i="2"/>
  <c r="L20" i="2"/>
  <c r="E21" i="2"/>
  <c r="F21" i="2"/>
  <c r="G21" i="2"/>
  <c r="H21" i="2"/>
  <c r="I21" i="2"/>
  <c r="J21" i="2"/>
  <c r="K21" i="2"/>
  <c r="L21" i="2"/>
  <c r="L9" i="2"/>
  <c r="K9" i="2"/>
  <c r="J9" i="2"/>
  <c r="I9" i="2"/>
  <c r="H9" i="2"/>
  <c r="G9" i="2"/>
  <c r="F9" i="2"/>
  <c r="E9" i="2"/>
  <c r="E16" i="3" l="1"/>
  <c r="D16" i="3"/>
  <c r="E13" i="3"/>
  <c r="D13" i="3"/>
  <c r="E10" i="3"/>
  <c r="D10" i="3"/>
  <c r="E14" i="3"/>
  <c r="D14" i="3"/>
  <c r="E18" i="3"/>
  <c r="D18" i="3"/>
  <c r="E12" i="3"/>
  <c r="D12" i="3"/>
  <c r="E17" i="3"/>
  <c r="D17" i="3"/>
  <c r="E11" i="3"/>
  <c r="D11" i="3"/>
  <c r="E15" i="3"/>
  <c r="D15" i="3"/>
  <c r="E19" i="3"/>
  <c r="D19" i="3"/>
</calcChain>
</file>

<file path=xl/sharedStrings.xml><?xml version="1.0" encoding="utf-8"?>
<sst xmlns="http://schemas.openxmlformats.org/spreadsheetml/2006/main" count="72" uniqueCount="51">
  <si>
    <t>Vehicle Cost Assumptions:</t>
  </si>
  <si>
    <t>Lifetime mileage of van</t>
  </si>
  <si>
    <t>Fuel efficiency</t>
  </si>
  <si>
    <t>Full size van</t>
  </si>
  <si>
    <t>9 mpg</t>
  </si>
  <si>
    <t>Minivan</t>
  </si>
  <si>
    <t>16 mpg</t>
  </si>
  <si>
    <t>Lifetime Costs of Van:</t>
  </si>
  <si>
    <t>Purchase price</t>
  </si>
  <si>
    <t>Average interest paid</t>
  </si>
  <si>
    <t>Tax/tag first year</t>
  </si>
  <si>
    <t>Tax/tag next 2 years</t>
  </si>
  <si>
    <t>Tires – 3 sets</t>
  </si>
  <si>
    <t>Repairs – 500/year</t>
  </si>
  <si>
    <t>Insurance - $1,200/year</t>
  </si>
  <si>
    <t>Oil Changes – 49</t>
  </si>
  <si>
    <t>Total Lifetime Costs</t>
  </si>
  <si>
    <t>Tune Ups – 1</t>
  </si>
  <si>
    <t>Gasoline - cost per gallon</t>
  </si>
  <si>
    <t>Labor Cost for Delivery</t>
  </si>
  <si>
    <t>Taxes +</t>
  </si>
  <si>
    <t>Benefits</t>
  </si>
  <si>
    <t>Total Wage</t>
  </si>
  <si>
    <t>Per Hour</t>
  </si>
  <si>
    <t>Number of Deliveries Per Hour</t>
  </si>
  <si>
    <t>Cost Per Delivery</t>
  </si>
  <si>
    <t>Vehicle</t>
  </si>
  <si>
    <t>Lifetime</t>
  </si>
  <si>
    <t>Deliveries</t>
  </si>
  <si>
    <t>Cost Per</t>
  </si>
  <si>
    <t>Delivery</t>
  </si>
  <si>
    <t>Full Size</t>
  </si>
  <si>
    <t>Delivery Cost Tables</t>
  </si>
  <si>
    <t>Source: Analysis from Floral Finance Business Services, Inc.</t>
  </si>
  <si>
    <t>Scion/Element</t>
  </si>
  <si>
    <t>25 mpg</t>
  </si>
  <si>
    <t>Full or</t>
  </si>
  <si>
    <t>Scion or</t>
  </si>
  <si>
    <t>Element</t>
  </si>
  <si>
    <t>Vehicle/Gasoline Cost for Delivery</t>
  </si>
  <si>
    <t xml:space="preserve">Full Sized </t>
  </si>
  <si>
    <t>Gasoline *</t>
  </si>
  <si>
    <t xml:space="preserve">Gasoline* </t>
  </si>
  <si>
    <t>Gasoline*</t>
  </si>
  <si>
    <t>you need to multiply the cost per delivery by your current cost of gasoline.</t>
  </si>
  <si>
    <t>* Gasoline cost is based upon $1.00 per gallon. To calculate your actual cost,</t>
  </si>
  <si>
    <t>1.00</t>
  </si>
  <si>
    <t>Per Delivery</t>
  </si>
  <si>
    <t>Average Miles</t>
  </si>
  <si>
    <t>SAF Profit Blast - Omaha - Jan 14, 2018</t>
  </si>
  <si>
    <t xml:space="preserve">Wage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</si>
</sst>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0" fontId="0" fillId="0" borderId="0" xfId="0" applyProtection="1"/>
    <xf numFmtId="0" fontId="1" fillId="0" borderId="0" xfId="0" applyFont="1" applyProtection="1"/>
    <xf numFmtId="3" fontId="1" fillId="0" borderId="0" xfId="0" applyNumberFormat="1" applyFont="1" applyProtection="1"/>
    <xf numFmtId="0" fontId="1" fillId="0" borderId="0" xfId="0" applyFont="1" applyAlignment="1" applyProtection="1">
      <alignment horizontal="right"/>
    </xf>
    <xf numFmtId="8" fontId="0" fillId="0" borderId="0" xfId="0" applyNumberFormat="1" applyProtection="1"/>
    <xf numFmtId="38" fontId="1" fillId="0" borderId="0" xfId="0" applyNumberFormat="1" applyFont="1" applyAlignment="1" applyProtection="1">
      <alignment horizontal="right"/>
    </xf>
    <xf numFmtId="3" fontId="1" fillId="0" borderId="0" xfId="0" applyNumberFormat="1" applyFont="1" applyAlignment="1" applyProtection="1">
      <alignment horizontal="right"/>
    </xf>
    <xf numFmtId="4" fontId="0" fillId="0" borderId="0" xfId="0" applyNumberFormat="1" applyProtection="1"/>
    <xf numFmtId="3" fontId="0" fillId="0" borderId="0" xfId="0" applyNumberFormat="1" applyProtection="1"/>
    <xf numFmtId="2" fontId="0" fillId="0" borderId="0" xfId="0" applyNumberFormat="1" applyProtection="1"/>
    <xf numFmtId="0" fontId="1" fillId="0" borderId="0" xfId="0" quotePrefix="1" applyFont="1" applyAlignment="1" applyProtection="1">
      <alignment horizontal="right"/>
    </xf>
    <xf numFmtId="0" fontId="2" fillId="0" borderId="0" xfId="0" applyFont="1" applyProtection="1"/>
    <xf numFmtId="3" fontId="2" fillId="0" borderId="0" xfId="0" applyNumberFormat="1" applyFont="1" applyProtection="1"/>
    <xf numFmtId="3" fontId="2" fillId="0" borderId="1" xfId="0" applyNumberFormat="1" applyFont="1" applyBorder="1" applyProtection="1"/>
    <xf numFmtId="164" fontId="0" fillId="0" borderId="0" xfId="0" applyNumberFormat="1" applyAlignment="1" applyProtection="1">
      <alignment horizontal="center"/>
    </xf>
    <xf numFmtId="3" fontId="1" fillId="0" borderId="1" xfId="0" applyNumberFormat="1" applyFont="1" applyBorder="1" applyAlignment="1" applyProtection="1">
      <alignment horizontal="right"/>
    </xf>
    <xf numFmtId="0" fontId="4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zoomScale="110" zoomScaleNormal="110" workbookViewId="0"/>
  </sheetViews>
  <sheetFormatPr defaultRowHeight="15" x14ac:dyDescent="0.25"/>
  <cols>
    <col min="1" max="1" width="25.28515625" customWidth="1"/>
    <col min="2" max="2" width="11.28515625" customWidth="1"/>
    <col min="3" max="3" width="10.7109375" customWidth="1"/>
    <col min="7" max="7" width="10" customWidth="1"/>
    <col min="8" max="8" width="9.5703125" customWidth="1"/>
    <col min="9" max="9" width="9.85546875" customWidth="1"/>
    <col min="10" max="10" width="10" customWidth="1"/>
  </cols>
  <sheetData>
    <row r="1" spans="1:12" ht="21" x14ac:dyDescent="0.35">
      <c r="A1" s="18" t="s">
        <v>49</v>
      </c>
      <c r="B1" s="19"/>
      <c r="C1" s="19"/>
      <c r="E1" s="2"/>
      <c r="F1" s="2"/>
      <c r="G1" s="2"/>
      <c r="H1" s="2"/>
      <c r="I1" s="2"/>
      <c r="J1" s="2"/>
      <c r="K1" s="2"/>
      <c r="L1" s="2"/>
    </row>
    <row r="2" spans="1:12" x14ac:dyDescent="0.25">
      <c r="E2" s="2"/>
      <c r="F2" s="2"/>
      <c r="G2" s="2"/>
      <c r="H2" s="2"/>
      <c r="I2" s="2"/>
      <c r="J2" s="2"/>
      <c r="K2" s="2"/>
      <c r="L2" s="2"/>
    </row>
    <row r="3" spans="1:12" x14ac:dyDescent="0.25">
      <c r="E3" s="2"/>
      <c r="F3" s="2"/>
      <c r="G3" s="2"/>
      <c r="H3" s="2"/>
      <c r="I3" s="2"/>
      <c r="J3" s="2"/>
      <c r="K3" s="2"/>
      <c r="L3" s="2"/>
    </row>
    <row r="4" spans="1:12" x14ac:dyDescent="0.25">
      <c r="A4" s="2" t="s">
        <v>32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5.75" x14ac:dyDescent="0.25">
      <c r="A6" s="13" t="s">
        <v>33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5.75" x14ac:dyDescent="0.25">
      <c r="A8" s="3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5.75" x14ac:dyDescent="0.25">
      <c r="A9" s="3"/>
      <c r="B9" s="2"/>
      <c r="C9" s="3"/>
      <c r="D9" s="2"/>
      <c r="E9" s="2"/>
      <c r="F9" s="2"/>
      <c r="G9" s="2"/>
      <c r="H9" s="2"/>
      <c r="I9" s="2"/>
      <c r="J9" s="6"/>
      <c r="K9" s="2"/>
      <c r="L9" s="2"/>
    </row>
    <row r="10" spans="1:12" ht="15.75" x14ac:dyDescent="0.25">
      <c r="A10" s="3" t="s">
        <v>1</v>
      </c>
      <c r="B10" s="2"/>
      <c r="C10" s="4">
        <v>150000</v>
      </c>
      <c r="D10" s="2"/>
      <c r="E10" s="2"/>
      <c r="F10" s="2"/>
      <c r="G10" s="2"/>
      <c r="H10" s="2"/>
      <c r="I10" s="2"/>
      <c r="J10" s="2"/>
      <c r="K10" s="2"/>
      <c r="L10" s="2"/>
    </row>
    <row r="11" spans="1:12" ht="15.75" x14ac:dyDescent="0.25">
      <c r="A11" s="3" t="s">
        <v>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15.75" x14ac:dyDescent="0.25">
      <c r="A12" s="5" t="s">
        <v>3</v>
      </c>
      <c r="B12" s="2"/>
      <c r="C12" s="5" t="s">
        <v>4</v>
      </c>
      <c r="D12" s="2"/>
      <c r="E12" s="2"/>
      <c r="F12" s="2"/>
      <c r="G12" s="2"/>
      <c r="H12" s="2"/>
      <c r="I12" s="2"/>
      <c r="J12" s="2"/>
      <c r="K12" s="2"/>
      <c r="L12" s="2"/>
    </row>
    <row r="13" spans="1:12" ht="15.75" x14ac:dyDescent="0.25">
      <c r="A13" s="5" t="s">
        <v>5</v>
      </c>
      <c r="B13" s="2"/>
      <c r="C13" s="5" t="s">
        <v>6</v>
      </c>
      <c r="D13" s="2"/>
      <c r="E13" s="2"/>
      <c r="F13" s="2"/>
      <c r="G13" s="2"/>
      <c r="H13" s="2"/>
      <c r="I13" s="2"/>
      <c r="J13" s="2"/>
      <c r="K13" s="2"/>
      <c r="L13" s="2"/>
    </row>
    <row r="14" spans="1:12" ht="15.75" x14ac:dyDescent="0.25">
      <c r="A14" s="5" t="s">
        <v>34</v>
      </c>
      <c r="B14" s="2"/>
      <c r="C14" s="5" t="s">
        <v>35</v>
      </c>
      <c r="D14" s="2"/>
      <c r="E14" s="2"/>
      <c r="F14" s="2"/>
      <c r="G14" s="2"/>
      <c r="H14" s="2"/>
      <c r="I14" s="2"/>
      <c r="J14" s="2"/>
      <c r="K14" s="2"/>
      <c r="L14" s="2"/>
    </row>
    <row r="15" spans="1:12" ht="15.75" x14ac:dyDescent="0.25">
      <c r="A15" s="3" t="s">
        <v>18</v>
      </c>
      <c r="B15" s="2"/>
      <c r="C15" s="12" t="s">
        <v>46</v>
      </c>
      <c r="D15" s="2"/>
      <c r="E15" s="2"/>
      <c r="F15" s="2"/>
      <c r="G15" s="2"/>
      <c r="H15" s="2"/>
      <c r="I15" s="2"/>
      <c r="J15" s="2"/>
      <c r="K15" s="2"/>
      <c r="L15" s="2"/>
    </row>
    <row r="16" spans="1:12" ht="15.75" x14ac:dyDescent="0.25">
      <c r="A16" s="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15.75" x14ac:dyDescent="0.25">
      <c r="A17" s="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5.75" x14ac:dyDescent="0.25">
      <c r="A18" s="3" t="s">
        <v>7</v>
      </c>
      <c r="B18" s="2"/>
      <c r="C18" s="13" t="s">
        <v>36</v>
      </c>
      <c r="D18" s="13" t="s">
        <v>37</v>
      </c>
      <c r="E18" s="2"/>
      <c r="F18" s="2"/>
      <c r="G18" s="2"/>
      <c r="H18" s="2"/>
      <c r="I18" s="2"/>
      <c r="J18" s="2"/>
      <c r="K18" s="2"/>
      <c r="L18" s="2"/>
    </row>
    <row r="19" spans="1:12" ht="15.75" x14ac:dyDescent="0.25">
      <c r="A19" s="3"/>
      <c r="B19" s="2"/>
      <c r="C19" s="13" t="s">
        <v>5</v>
      </c>
      <c r="D19" s="13" t="s">
        <v>38</v>
      </c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3" t="s">
        <v>8</v>
      </c>
      <c r="B21" s="2"/>
      <c r="C21" s="14">
        <v>22000</v>
      </c>
      <c r="D21" s="14">
        <v>16000</v>
      </c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3" t="s">
        <v>9</v>
      </c>
      <c r="B22" s="2"/>
      <c r="C22" s="8">
        <v>4000</v>
      </c>
      <c r="D22" s="14">
        <v>2910</v>
      </c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3" t="s">
        <v>10</v>
      </c>
      <c r="B23" s="2"/>
      <c r="C23" s="8">
        <v>1000</v>
      </c>
      <c r="D23" s="14">
        <v>1000</v>
      </c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3" t="s">
        <v>11</v>
      </c>
      <c r="B24" s="2"/>
      <c r="C24" s="5">
        <v>400</v>
      </c>
      <c r="D24" s="14">
        <v>400</v>
      </c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3" t="s">
        <v>12</v>
      </c>
      <c r="B25" s="2"/>
      <c r="C25" s="8">
        <v>1500</v>
      </c>
      <c r="D25" s="14">
        <v>1500</v>
      </c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3" t="s">
        <v>13</v>
      </c>
      <c r="B26" s="2"/>
      <c r="C26" s="8">
        <v>3000</v>
      </c>
      <c r="D26" s="14">
        <v>3000</v>
      </c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3" t="s">
        <v>14</v>
      </c>
      <c r="B27" s="2"/>
      <c r="C27" s="8">
        <v>3600</v>
      </c>
      <c r="D27" s="14">
        <v>3600</v>
      </c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3" t="s">
        <v>17</v>
      </c>
      <c r="B28" s="2"/>
      <c r="C28" s="5">
        <v>200</v>
      </c>
      <c r="D28" s="14">
        <v>200</v>
      </c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3" t="s">
        <v>15</v>
      </c>
      <c r="B29" s="2"/>
      <c r="C29" s="17">
        <v>1470</v>
      </c>
      <c r="D29" s="15">
        <v>1470</v>
      </c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3" t="s">
        <v>16</v>
      </c>
      <c r="B30" s="2"/>
      <c r="C30" s="5">
        <v>37170</v>
      </c>
      <c r="D30" s="14">
        <v>30080</v>
      </c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3"/>
      <c r="B31" s="2"/>
      <c r="C31" s="7"/>
      <c r="D31" s="7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10"/>
      <c r="C56" s="11"/>
      <c r="D56" s="11"/>
      <c r="E56" s="11"/>
      <c r="F56" s="2"/>
      <c r="G56" s="11"/>
      <c r="H56" s="11"/>
      <c r="I56" s="11"/>
      <c r="J56" s="2"/>
      <c r="K56" s="2"/>
      <c r="L56" s="2"/>
    </row>
    <row r="57" spans="1:12" x14ac:dyDescent="0.25">
      <c r="A57" s="2"/>
      <c r="B57" s="10"/>
      <c r="C57" s="11"/>
      <c r="D57" s="11"/>
      <c r="E57" s="11"/>
      <c r="F57" s="2"/>
      <c r="G57" s="11"/>
      <c r="H57" s="11"/>
      <c r="I57" s="11"/>
      <c r="J57" s="2"/>
      <c r="K57" s="2"/>
      <c r="L57" s="2"/>
    </row>
    <row r="58" spans="1:12" x14ac:dyDescent="0.25">
      <c r="A58" s="2"/>
      <c r="B58" s="10"/>
      <c r="C58" s="11"/>
      <c r="D58" s="11"/>
      <c r="E58" s="11"/>
      <c r="F58" s="2"/>
      <c r="G58" s="11"/>
      <c r="H58" s="11"/>
      <c r="I58" s="11"/>
      <c r="J58" s="2"/>
      <c r="K58" s="2"/>
      <c r="L58" s="2"/>
    </row>
    <row r="59" spans="1:12" x14ac:dyDescent="0.25">
      <c r="A59" s="2"/>
      <c r="B59" s="10"/>
      <c r="C59" s="11"/>
      <c r="D59" s="11"/>
      <c r="E59" s="11"/>
      <c r="F59" s="2"/>
      <c r="G59" s="11"/>
      <c r="H59" s="11"/>
      <c r="I59" s="11"/>
      <c r="J59" s="2"/>
      <c r="K59" s="2"/>
      <c r="L59" s="2"/>
    </row>
    <row r="60" spans="1:12" x14ac:dyDescent="0.25">
      <c r="A60" s="2"/>
      <c r="B60" s="10"/>
      <c r="C60" s="11"/>
      <c r="D60" s="11"/>
      <c r="E60" s="11"/>
      <c r="F60" s="2"/>
      <c r="G60" s="11"/>
      <c r="H60" s="11"/>
      <c r="I60" s="11"/>
      <c r="J60" s="2"/>
      <c r="K60" s="2"/>
      <c r="L60" s="2"/>
    </row>
    <row r="61" spans="1:12" x14ac:dyDescent="0.25">
      <c r="A61" s="2"/>
      <c r="B61" s="10"/>
      <c r="C61" s="11"/>
      <c r="D61" s="11"/>
      <c r="E61" s="11"/>
      <c r="F61" s="2"/>
      <c r="G61" s="11"/>
      <c r="H61" s="11"/>
      <c r="I61" s="11"/>
      <c r="J61" s="2"/>
      <c r="K61" s="2"/>
      <c r="L61" s="2"/>
    </row>
    <row r="62" spans="1:12" x14ac:dyDescent="0.25">
      <c r="A62" s="2"/>
      <c r="B62" s="10"/>
      <c r="C62" s="11"/>
      <c r="D62" s="11"/>
      <c r="E62" s="11"/>
      <c r="F62" s="2"/>
      <c r="G62" s="11"/>
      <c r="H62" s="11"/>
      <c r="I62" s="11"/>
      <c r="J62" s="2"/>
      <c r="K62" s="2"/>
      <c r="L62" s="2"/>
    </row>
    <row r="63" spans="1:12" x14ac:dyDescent="0.25">
      <c r="A63" s="2"/>
      <c r="B63" s="10"/>
      <c r="C63" s="11"/>
      <c r="D63" s="11"/>
      <c r="E63" s="11"/>
      <c r="F63" s="2"/>
      <c r="G63" s="11"/>
      <c r="H63" s="11"/>
      <c r="I63" s="11"/>
      <c r="J63" s="2"/>
      <c r="K63" s="2"/>
      <c r="L63" s="2"/>
    </row>
    <row r="64" spans="1:12" x14ac:dyDescent="0.25">
      <c r="A64" s="2"/>
      <c r="B64" s="10"/>
      <c r="C64" s="11"/>
      <c r="D64" s="11"/>
      <c r="E64" s="11"/>
      <c r="F64" s="2"/>
      <c r="G64" s="11"/>
      <c r="H64" s="11"/>
      <c r="I64" s="11"/>
      <c r="J64" s="2"/>
      <c r="K64" s="2"/>
      <c r="L64" s="2"/>
    </row>
    <row r="65" spans="1:12" x14ac:dyDescent="0.25">
      <c r="A65" s="2"/>
      <c r="B65" s="10"/>
      <c r="C65" s="11"/>
      <c r="D65" s="11"/>
      <c r="E65" s="11"/>
      <c r="F65" s="2"/>
      <c r="G65" s="11"/>
      <c r="H65" s="11"/>
      <c r="I65" s="11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9" spans="1:12" x14ac:dyDescent="0.25">
      <c r="C69" s="1"/>
      <c r="D69" s="1"/>
      <c r="E69" s="1"/>
    </row>
  </sheetData>
  <sheetProtection algorithmName="SHA-512" hashValue="WmrtdI3zp3Oh4eNUFU/1iJVNWVRY8pdWwF0SgXMqJAT+rQqBufIfCapkepvxGur+rtxmB0L0PzfjOLyZgU1bRA==" saltValue="CoqorQrVAV2NfHnjFCR67Q==" spinCount="100000" sheet="1"/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3"/>
  <sheetViews>
    <sheetView workbookViewId="0"/>
  </sheetViews>
  <sheetFormatPr defaultRowHeight="15" x14ac:dyDescent="0.25"/>
  <cols>
    <col min="1" max="1" width="12" customWidth="1"/>
    <col min="2" max="2" width="11.28515625" customWidth="1"/>
    <col min="3" max="3" width="10.7109375" customWidth="1"/>
    <col min="7" max="7" width="10" customWidth="1"/>
    <col min="8" max="8" width="9.5703125" customWidth="1"/>
    <col min="9" max="9" width="9.85546875" customWidth="1"/>
    <col min="10" max="10" width="10" customWidth="1"/>
  </cols>
  <sheetData>
    <row r="1" spans="1:12" ht="21" x14ac:dyDescent="0.35">
      <c r="A1" s="18" t="s">
        <v>49</v>
      </c>
    </row>
    <row r="4" spans="1:12" ht="15.75" x14ac:dyDescent="0.25">
      <c r="A4" s="3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2" t="s">
        <v>50</v>
      </c>
      <c r="B6" s="2" t="s">
        <v>20</v>
      </c>
      <c r="C6" s="2" t="s">
        <v>22</v>
      </c>
      <c r="D6" s="2"/>
      <c r="E6" s="2" t="s">
        <v>24</v>
      </c>
      <c r="F6" s="2"/>
      <c r="G6" s="2"/>
      <c r="H6" s="2"/>
      <c r="I6" s="2"/>
      <c r="J6" s="2"/>
      <c r="K6" s="2"/>
      <c r="L6" s="2"/>
    </row>
    <row r="7" spans="1:12" x14ac:dyDescent="0.25">
      <c r="A7" t="s">
        <v>23</v>
      </c>
      <c r="B7" s="2" t="s">
        <v>21</v>
      </c>
      <c r="C7" s="2" t="s">
        <v>23</v>
      </c>
      <c r="D7" s="2"/>
      <c r="E7" s="2">
        <v>2</v>
      </c>
      <c r="F7" s="2">
        <v>2.5</v>
      </c>
      <c r="G7" s="2">
        <v>3</v>
      </c>
      <c r="H7" s="2">
        <v>3.5</v>
      </c>
      <c r="I7" s="2">
        <v>4</v>
      </c>
      <c r="J7" s="2">
        <v>4.5</v>
      </c>
      <c r="K7" s="2">
        <v>5</v>
      </c>
      <c r="L7" s="2">
        <v>5.5</v>
      </c>
    </row>
    <row r="8" spans="1:12" x14ac:dyDescent="0.25">
      <c r="A8" s="2"/>
      <c r="B8" s="2"/>
      <c r="C8" s="2"/>
      <c r="D8" s="2"/>
      <c r="E8" s="2" t="s">
        <v>25</v>
      </c>
      <c r="F8" s="2"/>
      <c r="G8" s="2"/>
      <c r="H8" s="2"/>
      <c r="I8" s="2"/>
      <c r="J8" s="2"/>
      <c r="K8" s="2"/>
      <c r="L8" s="2"/>
    </row>
    <row r="9" spans="1:12" x14ac:dyDescent="0.25">
      <c r="A9" s="9">
        <v>7</v>
      </c>
      <c r="B9" s="9">
        <v>1.05</v>
      </c>
      <c r="C9" s="9">
        <v>8.0500000000000007</v>
      </c>
      <c r="D9" s="9"/>
      <c r="E9" s="9">
        <f>C9/2</f>
        <v>4.0250000000000004</v>
      </c>
      <c r="F9" s="9">
        <f>C9/2.5</f>
        <v>3.22</v>
      </c>
      <c r="G9" s="9">
        <f>C9/3</f>
        <v>2.6833333333333336</v>
      </c>
      <c r="H9" s="9">
        <f>C9/3.5</f>
        <v>2.3000000000000003</v>
      </c>
      <c r="I9" s="9">
        <f>C9/4</f>
        <v>2.0125000000000002</v>
      </c>
      <c r="J9" s="9">
        <f>C9/4.5</f>
        <v>1.788888888888889</v>
      </c>
      <c r="K9" s="9">
        <f>C9/5</f>
        <v>1.61</v>
      </c>
      <c r="L9" s="9">
        <f>C9/5.5</f>
        <v>1.4636363636363638</v>
      </c>
    </row>
    <row r="10" spans="1:12" x14ac:dyDescent="0.25">
      <c r="A10" s="9">
        <v>7.5</v>
      </c>
      <c r="B10" s="9">
        <v>1.125</v>
      </c>
      <c r="C10" s="9">
        <v>8.625</v>
      </c>
      <c r="D10" s="9"/>
      <c r="E10" s="9">
        <f t="shared" ref="E10:E21" si="0">C10/2</f>
        <v>4.3125</v>
      </c>
      <c r="F10" s="9">
        <f t="shared" ref="F10:F21" si="1">C10/2.5</f>
        <v>3.45</v>
      </c>
      <c r="G10" s="9">
        <f t="shared" ref="G10:G21" si="2">C10/3</f>
        <v>2.875</v>
      </c>
      <c r="H10" s="9">
        <f t="shared" ref="H10:H21" si="3">C10/3.5</f>
        <v>2.4642857142857144</v>
      </c>
      <c r="I10" s="9">
        <f t="shared" ref="I10:I21" si="4">C10/4</f>
        <v>2.15625</v>
      </c>
      <c r="J10" s="9">
        <f t="shared" ref="J10:J21" si="5">C10/4.5</f>
        <v>1.9166666666666667</v>
      </c>
      <c r="K10" s="9">
        <f t="shared" ref="K10:K21" si="6">C10/5</f>
        <v>1.7250000000000001</v>
      </c>
      <c r="L10" s="9">
        <f t="shared" ref="L10:L21" si="7">C10/5.5</f>
        <v>1.5681818181818181</v>
      </c>
    </row>
    <row r="11" spans="1:12" x14ac:dyDescent="0.25">
      <c r="A11" s="9">
        <v>8</v>
      </c>
      <c r="B11" s="9">
        <v>1.2</v>
      </c>
      <c r="C11" s="9">
        <v>9.1999999999999993</v>
      </c>
      <c r="D11" s="9"/>
      <c r="E11" s="9">
        <f t="shared" si="0"/>
        <v>4.5999999999999996</v>
      </c>
      <c r="F11" s="9">
        <f t="shared" si="1"/>
        <v>3.6799999999999997</v>
      </c>
      <c r="G11" s="9">
        <f t="shared" si="2"/>
        <v>3.0666666666666664</v>
      </c>
      <c r="H11" s="9">
        <f t="shared" si="3"/>
        <v>2.6285714285714286</v>
      </c>
      <c r="I11" s="9">
        <f t="shared" si="4"/>
        <v>2.2999999999999998</v>
      </c>
      <c r="J11" s="9">
        <f t="shared" si="5"/>
        <v>2.0444444444444443</v>
      </c>
      <c r="K11" s="9">
        <f t="shared" si="6"/>
        <v>1.8399999999999999</v>
      </c>
      <c r="L11" s="9">
        <f t="shared" si="7"/>
        <v>1.6727272727272726</v>
      </c>
    </row>
    <row r="12" spans="1:12" x14ac:dyDescent="0.25">
      <c r="A12" s="9">
        <v>8.5</v>
      </c>
      <c r="B12" s="9">
        <v>1.2749999999999999</v>
      </c>
      <c r="C12" s="9">
        <v>9.7750000000000004</v>
      </c>
      <c r="D12" s="9"/>
      <c r="E12" s="9">
        <f t="shared" si="0"/>
        <v>4.8875000000000002</v>
      </c>
      <c r="F12" s="9">
        <f t="shared" si="1"/>
        <v>3.91</v>
      </c>
      <c r="G12" s="9">
        <f t="shared" si="2"/>
        <v>3.2583333333333333</v>
      </c>
      <c r="H12" s="9">
        <f t="shared" si="3"/>
        <v>2.7928571428571431</v>
      </c>
      <c r="I12" s="9">
        <f t="shared" si="4"/>
        <v>2.4437500000000001</v>
      </c>
      <c r="J12" s="9">
        <f t="shared" si="5"/>
        <v>2.1722222222222225</v>
      </c>
      <c r="K12" s="9">
        <f t="shared" si="6"/>
        <v>1.9550000000000001</v>
      </c>
      <c r="L12" s="9">
        <f t="shared" si="7"/>
        <v>1.7772727272727273</v>
      </c>
    </row>
    <row r="13" spans="1:12" x14ac:dyDescent="0.25">
      <c r="A13" s="9">
        <v>9</v>
      </c>
      <c r="B13" s="9">
        <v>1.3499999999999999</v>
      </c>
      <c r="C13" s="9">
        <v>10.35</v>
      </c>
      <c r="D13" s="9"/>
      <c r="E13" s="9">
        <f t="shared" si="0"/>
        <v>5.1749999999999998</v>
      </c>
      <c r="F13" s="9">
        <f t="shared" si="1"/>
        <v>4.1399999999999997</v>
      </c>
      <c r="G13" s="9">
        <f t="shared" si="2"/>
        <v>3.4499999999999997</v>
      </c>
      <c r="H13" s="9">
        <f t="shared" si="3"/>
        <v>2.9571428571428569</v>
      </c>
      <c r="I13" s="9">
        <f t="shared" si="4"/>
        <v>2.5874999999999999</v>
      </c>
      <c r="J13" s="9">
        <f t="shared" si="5"/>
        <v>2.2999999999999998</v>
      </c>
      <c r="K13" s="9">
        <f t="shared" si="6"/>
        <v>2.0699999999999998</v>
      </c>
      <c r="L13" s="9">
        <f t="shared" si="7"/>
        <v>1.8818181818181818</v>
      </c>
    </row>
    <row r="14" spans="1:12" x14ac:dyDescent="0.25">
      <c r="A14" s="9">
        <v>9.5</v>
      </c>
      <c r="B14" s="9">
        <v>1.425</v>
      </c>
      <c r="C14" s="9">
        <v>10.925000000000001</v>
      </c>
      <c r="D14" s="9"/>
      <c r="E14" s="9">
        <f t="shared" si="0"/>
        <v>5.4625000000000004</v>
      </c>
      <c r="F14" s="9">
        <f t="shared" si="1"/>
        <v>4.37</v>
      </c>
      <c r="G14" s="9">
        <f t="shared" si="2"/>
        <v>3.6416666666666671</v>
      </c>
      <c r="H14" s="9">
        <f t="shared" si="3"/>
        <v>3.1214285714285714</v>
      </c>
      <c r="I14" s="9">
        <f t="shared" si="4"/>
        <v>2.7312500000000002</v>
      </c>
      <c r="J14" s="9">
        <f t="shared" si="5"/>
        <v>2.427777777777778</v>
      </c>
      <c r="K14" s="9">
        <f t="shared" si="6"/>
        <v>2.1850000000000001</v>
      </c>
      <c r="L14" s="9">
        <f t="shared" si="7"/>
        <v>1.9863636363636366</v>
      </c>
    </row>
    <row r="15" spans="1:12" x14ac:dyDescent="0.25">
      <c r="A15" s="9">
        <v>10</v>
      </c>
      <c r="B15" s="9">
        <v>1.5</v>
      </c>
      <c r="C15" s="9">
        <v>11.5</v>
      </c>
      <c r="D15" s="9"/>
      <c r="E15" s="9">
        <f t="shared" si="0"/>
        <v>5.75</v>
      </c>
      <c r="F15" s="9">
        <f t="shared" si="1"/>
        <v>4.5999999999999996</v>
      </c>
      <c r="G15" s="9">
        <f t="shared" si="2"/>
        <v>3.8333333333333335</v>
      </c>
      <c r="H15" s="9">
        <f t="shared" si="3"/>
        <v>3.2857142857142856</v>
      </c>
      <c r="I15" s="9">
        <f t="shared" si="4"/>
        <v>2.875</v>
      </c>
      <c r="J15" s="9">
        <f t="shared" si="5"/>
        <v>2.5555555555555554</v>
      </c>
      <c r="K15" s="9">
        <f t="shared" si="6"/>
        <v>2.2999999999999998</v>
      </c>
      <c r="L15" s="9">
        <f t="shared" si="7"/>
        <v>2.0909090909090908</v>
      </c>
    </row>
    <row r="16" spans="1:12" x14ac:dyDescent="0.25">
      <c r="A16" s="9">
        <v>10.5</v>
      </c>
      <c r="B16" s="9">
        <v>1.575</v>
      </c>
      <c r="C16" s="9">
        <v>12.074999999999999</v>
      </c>
      <c r="D16" s="9"/>
      <c r="E16" s="9">
        <f t="shared" si="0"/>
        <v>6.0374999999999996</v>
      </c>
      <c r="F16" s="9">
        <f t="shared" si="1"/>
        <v>4.83</v>
      </c>
      <c r="G16" s="9">
        <f t="shared" si="2"/>
        <v>4.0249999999999995</v>
      </c>
      <c r="H16" s="9">
        <f t="shared" si="3"/>
        <v>3.4499999999999997</v>
      </c>
      <c r="I16" s="9">
        <f t="shared" si="4"/>
        <v>3.0187499999999998</v>
      </c>
      <c r="J16" s="9">
        <f t="shared" si="5"/>
        <v>2.6833333333333331</v>
      </c>
      <c r="K16" s="9">
        <f t="shared" si="6"/>
        <v>2.415</v>
      </c>
      <c r="L16" s="9">
        <f t="shared" si="7"/>
        <v>2.1954545454545453</v>
      </c>
    </row>
    <row r="17" spans="1:12" x14ac:dyDescent="0.25">
      <c r="A17" s="9">
        <v>11</v>
      </c>
      <c r="B17" s="9">
        <v>1.65</v>
      </c>
      <c r="C17" s="9">
        <v>12.65</v>
      </c>
      <c r="D17" s="9"/>
      <c r="E17" s="9">
        <f t="shared" si="0"/>
        <v>6.3250000000000002</v>
      </c>
      <c r="F17" s="9">
        <f t="shared" si="1"/>
        <v>5.0600000000000005</v>
      </c>
      <c r="G17" s="9">
        <f t="shared" si="2"/>
        <v>4.2166666666666668</v>
      </c>
      <c r="H17" s="9">
        <f t="shared" si="3"/>
        <v>3.6142857142857143</v>
      </c>
      <c r="I17" s="9">
        <f t="shared" si="4"/>
        <v>3.1625000000000001</v>
      </c>
      <c r="J17" s="9">
        <f t="shared" si="5"/>
        <v>2.8111111111111113</v>
      </c>
      <c r="K17" s="9">
        <f t="shared" si="6"/>
        <v>2.5300000000000002</v>
      </c>
      <c r="L17" s="9">
        <f t="shared" si="7"/>
        <v>2.3000000000000003</v>
      </c>
    </row>
    <row r="18" spans="1:12" x14ac:dyDescent="0.25">
      <c r="A18" s="9">
        <v>11.5</v>
      </c>
      <c r="B18" s="9">
        <v>1.7249999999999999</v>
      </c>
      <c r="C18" s="9">
        <v>13.225</v>
      </c>
      <c r="D18" s="9"/>
      <c r="E18" s="9">
        <f t="shared" si="0"/>
        <v>6.6124999999999998</v>
      </c>
      <c r="F18" s="9">
        <f t="shared" si="1"/>
        <v>5.29</v>
      </c>
      <c r="G18" s="9">
        <f t="shared" si="2"/>
        <v>4.4083333333333332</v>
      </c>
      <c r="H18" s="9">
        <f t="shared" si="3"/>
        <v>3.7785714285714285</v>
      </c>
      <c r="I18" s="9">
        <f t="shared" si="4"/>
        <v>3.3062499999999999</v>
      </c>
      <c r="J18" s="9">
        <f t="shared" si="5"/>
        <v>2.9388888888888887</v>
      </c>
      <c r="K18" s="9">
        <f t="shared" si="6"/>
        <v>2.645</v>
      </c>
      <c r="L18" s="9">
        <f t="shared" si="7"/>
        <v>2.4045454545454543</v>
      </c>
    </row>
    <row r="19" spans="1:12" x14ac:dyDescent="0.25">
      <c r="A19" s="9">
        <v>12</v>
      </c>
      <c r="B19" s="9">
        <v>1.7999999999999998</v>
      </c>
      <c r="C19" s="9">
        <v>13.8</v>
      </c>
      <c r="D19" s="9"/>
      <c r="E19" s="9">
        <f t="shared" si="0"/>
        <v>6.9</v>
      </c>
      <c r="F19" s="9">
        <f t="shared" si="1"/>
        <v>5.5200000000000005</v>
      </c>
      <c r="G19" s="9">
        <f t="shared" si="2"/>
        <v>4.6000000000000005</v>
      </c>
      <c r="H19" s="9">
        <f t="shared" si="3"/>
        <v>3.9428571428571431</v>
      </c>
      <c r="I19" s="9">
        <f t="shared" si="4"/>
        <v>3.45</v>
      </c>
      <c r="J19" s="9">
        <f t="shared" si="5"/>
        <v>3.0666666666666669</v>
      </c>
      <c r="K19" s="9">
        <f t="shared" si="6"/>
        <v>2.7600000000000002</v>
      </c>
      <c r="L19" s="9">
        <f t="shared" si="7"/>
        <v>2.5090909090909093</v>
      </c>
    </row>
    <row r="20" spans="1:12" x14ac:dyDescent="0.25">
      <c r="A20" s="9">
        <v>12.5</v>
      </c>
      <c r="B20" s="9">
        <v>1.875</v>
      </c>
      <c r="C20" s="9">
        <v>14.375</v>
      </c>
      <c r="D20" s="9"/>
      <c r="E20" s="9">
        <f t="shared" si="0"/>
        <v>7.1875</v>
      </c>
      <c r="F20" s="9">
        <f t="shared" si="1"/>
        <v>5.75</v>
      </c>
      <c r="G20" s="9">
        <f t="shared" si="2"/>
        <v>4.791666666666667</v>
      </c>
      <c r="H20" s="9">
        <f t="shared" si="3"/>
        <v>4.1071428571428568</v>
      </c>
      <c r="I20" s="9">
        <f t="shared" si="4"/>
        <v>3.59375</v>
      </c>
      <c r="J20" s="9">
        <f t="shared" si="5"/>
        <v>3.1944444444444446</v>
      </c>
      <c r="K20" s="9">
        <f t="shared" si="6"/>
        <v>2.875</v>
      </c>
      <c r="L20" s="9">
        <f t="shared" si="7"/>
        <v>2.6136363636363638</v>
      </c>
    </row>
    <row r="21" spans="1:12" x14ac:dyDescent="0.25">
      <c r="A21" s="9">
        <v>13</v>
      </c>
      <c r="B21" s="9">
        <v>1.95</v>
      </c>
      <c r="C21" s="9">
        <v>14.95</v>
      </c>
      <c r="D21" s="9"/>
      <c r="E21" s="9">
        <f t="shared" si="0"/>
        <v>7.4749999999999996</v>
      </c>
      <c r="F21" s="9">
        <f t="shared" si="1"/>
        <v>5.9799999999999995</v>
      </c>
      <c r="G21" s="9">
        <f t="shared" si="2"/>
        <v>4.9833333333333334</v>
      </c>
      <c r="H21" s="9">
        <f t="shared" si="3"/>
        <v>4.2714285714285714</v>
      </c>
      <c r="I21" s="9">
        <f t="shared" si="4"/>
        <v>3.7374999999999998</v>
      </c>
      <c r="J21" s="9">
        <f t="shared" si="5"/>
        <v>3.322222222222222</v>
      </c>
      <c r="K21" s="9">
        <f t="shared" si="6"/>
        <v>2.9899999999999998</v>
      </c>
      <c r="L21" s="9">
        <f t="shared" si="7"/>
        <v>2.7181818181818183</v>
      </c>
    </row>
    <row r="22" spans="1:12" x14ac:dyDescent="0.25">
      <c r="A22" s="9">
        <v>14</v>
      </c>
      <c r="B22" s="9">
        <v>1.4</v>
      </c>
      <c r="C22" s="9">
        <v>15.4</v>
      </c>
      <c r="D22" s="2"/>
      <c r="E22" s="9">
        <f>C22/2</f>
        <v>7.7</v>
      </c>
      <c r="F22" s="9">
        <f>C22/2.5</f>
        <v>6.16</v>
      </c>
      <c r="G22" s="9">
        <f>C22/3</f>
        <v>5.1333333333333337</v>
      </c>
      <c r="H22" s="9">
        <f>C22/3.5</f>
        <v>4.4000000000000004</v>
      </c>
      <c r="I22" s="9">
        <f>C22/4</f>
        <v>3.85</v>
      </c>
      <c r="J22" s="9">
        <f>C22/4.5</f>
        <v>3.4222222222222225</v>
      </c>
      <c r="K22" s="9">
        <f>C22/5</f>
        <v>3.08</v>
      </c>
      <c r="L22" s="9">
        <f>C22/5.5</f>
        <v>2.8000000000000003</v>
      </c>
    </row>
    <row r="23" spans="1:12" x14ac:dyDescent="0.25">
      <c r="A23" s="9">
        <v>15</v>
      </c>
      <c r="B23" s="9">
        <v>1.5</v>
      </c>
      <c r="C23" s="9">
        <v>16.5</v>
      </c>
      <c r="D23" s="2"/>
      <c r="E23" s="9">
        <f t="shared" ref="E23" si="8">C23/2</f>
        <v>8.25</v>
      </c>
      <c r="F23" s="9">
        <f t="shared" ref="F23" si="9">C23/2.5</f>
        <v>6.6</v>
      </c>
      <c r="G23" s="9">
        <f t="shared" ref="G23" si="10">C23/3</f>
        <v>5.5</v>
      </c>
      <c r="H23" s="9">
        <f t="shared" ref="H23" si="11">C23/3.5</f>
        <v>4.7142857142857144</v>
      </c>
      <c r="I23" s="9">
        <f t="shared" ref="I23" si="12">C23/4</f>
        <v>4.125</v>
      </c>
      <c r="J23" s="9">
        <f t="shared" ref="J23" si="13">C23/4.5</f>
        <v>3.6666666666666665</v>
      </c>
      <c r="K23" s="9">
        <f t="shared" ref="K23" si="14">C23/5</f>
        <v>3.3</v>
      </c>
      <c r="L23" s="9">
        <f t="shared" ref="L23" si="15">C23/5.5</f>
        <v>3</v>
      </c>
    </row>
  </sheetData>
  <sheetProtection algorithmName="SHA-512" hashValue="ZJ7+MDZqps1mf3kG5874AQNBrrSvK15zI7UdEHIn6wHW9ewIpBUPeL81Hc+BA7KKMgVOTUpEBR75H7icmj19Ww==" saltValue="gHhM3IILJOmj0qo6SEtVZg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2"/>
  <sheetViews>
    <sheetView tabSelected="1" workbookViewId="0">
      <selection activeCell="J30" sqref="J30"/>
    </sheetView>
  </sheetViews>
  <sheetFormatPr defaultRowHeight="15" x14ac:dyDescent="0.25"/>
  <cols>
    <col min="1" max="1" width="15.85546875" customWidth="1"/>
    <col min="2" max="2" width="11.28515625" customWidth="1"/>
    <col min="3" max="3" width="10.7109375" customWidth="1"/>
    <col min="7" max="7" width="10" customWidth="1"/>
    <col min="8" max="8" width="9.5703125" customWidth="1"/>
    <col min="9" max="9" width="9.85546875" customWidth="1"/>
  </cols>
  <sheetData>
    <row r="1" spans="1:9" ht="21" x14ac:dyDescent="0.35">
      <c r="A1" s="18" t="s">
        <v>49</v>
      </c>
    </row>
    <row r="4" spans="1:9" x14ac:dyDescent="0.25">
      <c r="A4" s="2" t="s">
        <v>39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 t="s">
        <v>5</v>
      </c>
      <c r="D5" s="2" t="s">
        <v>40</v>
      </c>
      <c r="E5" s="2" t="s">
        <v>34</v>
      </c>
      <c r="F5" s="2"/>
      <c r="G5" s="2" t="s">
        <v>41</v>
      </c>
      <c r="H5" s="2" t="s">
        <v>42</v>
      </c>
      <c r="I5" s="2" t="s">
        <v>43</v>
      </c>
    </row>
    <row r="6" spans="1:9" x14ac:dyDescent="0.25">
      <c r="A6" s="2"/>
      <c r="B6" s="2" t="s">
        <v>26</v>
      </c>
      <c r="C6" s="2" t="s">
        <v>26</v>
      </c>
      <c r="D6" s="2" t="s">
        <v>26</v>
      </c>
      <c r="E6" s="2" t="s">
        <v>26</v>
      </c>
      <c r="F6" s="2"/>
      <c r="G6" s="2" t="s">
        <v>5</v>
      </c>
      <c r="H6" s="2" t="s">
        <v>31</v>
      </c>
      <c r="I6" s="2" t="s">
        <v>34</v>
      </c>
    </row>
    <row r="7" spans="1:9" x14ac:dyDescent="0.25">
      <c r="A7" s="2"/>
      <c r="B7" s="2" t="s">
        <v>27</v>
      </c>
      <c r="C7" s="2" t="s">
        <v>29</v>
      </c>
      <c r="D7" s="2" t="s">
        <v>29</v>
      </c>
      <c r="E7" s="2" t="s">
        <v>29</v>
      </c>
      <c r="F7" s="2"/>
      <c r="G7" s="2" t="s">
        <v>29</v>
      </c>
      <c r="H7" s="2" t="s">
        <v>29</v>
      </c>
      <c r="I7" s="2" t="s">
        <v>29</v>
      </c>
    </row>
    <row r="8" spans="1:9" x14ac:dyDescent="0.25">
      <c r="A8" s="2" t="s">
        <v>48</v>
      </c>
      <c r="B8" s="2" t="s">
        <v>28</v>
      </c>
      <c r="C8" s="2" t="s">
        <v>30</v>
      </c>
      <c r="D8" s="2" t="s">
        <v>30</v>
      </c>
      <c r="E8" s="2" t="s">
        <v>30</v>
      </c>
      <c r="F8" s="2"/>
      <c r="G8" s="2" t="s">
        <v>30</v>
      </c>
      <c r="H8" s="2" t="s">
        <v>30</v>
      </c>
      <c r="I8" s="2" t="s">
        <v>30</v>
      </c>
    </row>
    <row r="9" spans="1:9" x14ac:dyDescent="0.25">
      <c r="A9" s="2" t="s">
        <v>47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6">
        <v>1</v>
      </c>
      <c r="B10" s="10">
        <f>150000/A10</f>
        <v>150000</v>
      </c>
      <c r="C10" s="11">
        <f>37170/B10</f>
        <v>0.24779999999999999</v>
      </c>
      <c r="D10" s="11">
        <f>C10</f>
        <v>0.24779999999999999</v>
      </c>
      <c r="E10" s="11">
        <f t="shared" ref="E10:E19" si="0">C10*0.81</f>
        <v>0.20071800000000001</v>
      </c>
      <c r="F10" s="2"/>
      <c r="G10" s="11">
        <v>7.0000000000000007E-2</v>
      </c>
      <c r="H10" s="11">
        <v>0.11</v>
      </c>
      <c r="I10" s="11">
        <v>0.04</v>
      </c>
    </row>
    <row r="11" spans="1:9" x14ac:dyDescent="0.25">
      <c r="A11" s="16">
        <v>1.5</v>
      </c>
      <c r="B11" s="10">
        <f t="shared" ref="B11:B19" si="1">150000/A11</f>
        <v>100000</v>
      </c>
      <c r="C11" s="11">
        <f t="shared" ref="C11:C19" si="2">37170/B11</f>
        <v>0.37169999999999997</v>
      </c>
      <c r="D11" s="11">
        <f t="shared" ref="D11:D19" si="3">C11</f>
        <v>0.37169999999999997</v>
      </c>
      <c r="E11" s="11">
        <f t="shared" si="0"/>
        <v>0.30107699999999998</v>
      </c>
      <c r="F11" s="2"/>
      <c r="G11" s="11">
        <v>0.1</v>
      </c>
      <c r="H11" s="11">
        <v>0.17</v>
      </c>
      <c r="I11" s="11">
        <v>0.06</v>
      </c>
    </row>
    <row r="12" spans="1:9" x14ac:dyDescent="0.25">
      <c r="A12" s="16">
        <v>2</v>
      </c>
      <c r="B12" s="10">
        <f t="shared" si="1"/>
        <v>75000</v>
      </c>
      <c r="C12" s="11">
        <f t="shared" si="2"/>
        <v>0.49559999999999998</v>
      </c>
      <c r="D12" s="11">
        <f t="shared" si="3"/>
        <v>0.49559999999999998</v>
      </c>
      <c r="E12" s="11">
        <f t="shared" si="0"/>
        <v>0.40143600000000002</v>
      </c>
      <c r="F12" s="2"/>
      <c r="G12" s="11">
        <v>0.13</v>
      </c>
      <c r="H12" s="11">
        <v>0.22</v>
      </c>
      <c r="I12" s="11">
        <v>0.08</v>
      </c>
    </row>
    <row r="13" spans="1:9" x14ac:dyDescent="0.25">
      <c r="A13" s="16">
        <v>2.5</v>
      </c>
      <c r="B13" s="10">
        <f t="shared" si="1"/>
        <v>60000</v>
      </c>
      <c r="C13" s="11">
        <f t="shared" si="2"/>
        <v>0.61950000000000005</v>
      </c>
      <c r="D13" s="11">
        <f t="shared" si="3"/>
        <v>0.61950000000000005</v>
      </c>
      <c r="E13" s="11">
        <f t="shared" si="0"/>
        <v>0.5017950000000001</v>
      </c>
      <c r="F13" s="2"/>
      <c r="G13" s="11">
        <v>0.16</v>
      </c>
      <c r="H13" s="11">
        <v>0.28000000000000003</v>
      </c>
      <c r="I13" s="11">
        <v>0.1</v>
      </c>
    </row>
    <row r="14" spans="1:9" x14ac:dyDescent="0.25">
      <c r="A14" s="16">
        <v>3</v>
      </c>
      <c r="B14" s="10">
        <f t="shared" si="1"/>
        <v>50000</v>
      </c>
      <c r="C14" s="11">
        <f t="shared" si="2"/>
        <v>0.74339999999999995</v>
      </c>
      <c r="D14" s="11">
        <f t="shared" si="3"/>
        <v>0.74339999999999995</v>
      </c>
      <c r="E14" s="11">
        <f t="shared" si="0"/>
        <v>0.60215399999999997</v>
      </c>
      <c r="F14" s="2"/>
      <c r="G14" s="11">
        <v>0.19</v>
      </c>
      <c r="H14" s="11">
        <v>0.34</v>
      </c>
      <c r="I14" s="11">
        <v>0.12</v>
      </c>
    </row>
    <row r="15" spans="1:9" x14ac:dyDescent="0.25">
      <c r="A15" s="16">
        <v>3.5</v>
      </c>
      <c r="B15" s="10">
        <f t="shared" si="1"/>
        <v>42857.142857142855</v>
      </c>
      <c r="C15" s="11">
        <f t="shared" si="2"/>
        <v>0.86730000000000007</v>
      </c>
      <c r="D15" s="11">
        <f t="shared" si="3"/>
        <v>0.86730000000000007</v>
      </c>
      <c r="E15" s="11">
        <f t="shared" si="0"/>
        <v>0.70251300000000005</v>
      </c>
      <c r="F15" s="2"/>
      <c r="G15" s="11">
        <v>0.22</v>
      </c>
      <c r="H15" s="11">
        <v>0.39</v>
      </c>
      <c r="I15" s="11">
        <v>0.14000000000000001</v>
      </c>
    </row>
    <row r="16" spans="1:9" x14ac:dyDescent="0.25">
      <c r="A16" s="16">
        <v>4</v>
      </c>
      <c r="B16" s="10">
        <f t="shared" si="1"/>
        <v>37500</v>
      </c>
      <c r="C16" s="11">
        <f t="shared" si="2"/>
        <v>0.99119999999999997</v>
      </c>
      <c r="D16" s="11">
        <f t="shared" si="3"/>
        <v>0.99119999999999997</v>
      </c>
      <c r="E16" s="11">
        <f t="shared" si="0"/>
        <v>0.80287200000000003</v>
      </c>
      <c r="F16" s="2"/>
      <c r="G16" s="11">
        <v>0.25</v>
      </c>
      <c r="H16" s="11">
        <v>0.45</v>
      </c>
      <c r="I16" s="11">
        <v>0.16</v>
      </c>
    </row>
    <row r="17" spans="1:9" x14ac:dyDescent="0.25">
      <c r="A17" s="16">
        <v>4.5</v>
      </c>
      <c r="B17" s="10">
        <f t="shared" si="1"/>
        <v>33333.333333333336</v>
      </c>
      <c r="C17" s="11">
        <f t="shared" si="2"/>
        <v>1.1151</v>
      </c>
      <c r="D17" s="11">
        <f t="shared" si="3"/>
        <v>1.1151</v>
      </c>
      <c r="E17" s="11">
        <f t="shared" si="0"/>
        <v>0.90323100000000001</v>
      </c>
      <c r="F17" s="2"/>
      <c r="G17" s="11">
        <v>0.28000000000000003</v>
      </c>
      <c r="H17" s="11">
        <v>0.5</v>
      </c>
      <c r="I17" s="11">
        <v>0.18</v>
      </c>
    </row>
    <row r="18" spans="1:9" x14ac:dyDescent="0.25">
      <c r="A18" s="16">
        <v>5</v>
      </c>
      <c r="B18" s="10">
        <f t="shared" si="1"/>
        <v>30000</v>
      </c>
      <c r="C18" s="11">
        <f t="shared" si="2"/>
        <v>1.2390000000000001</v>
      </c>
      <c r="D18" s="11">
        <f t="shared" si="3"/>
        <v>1.2390000000000001</v>
      </c>
      <c r="E18" s="11">
        <f t="shared" si="0"/>
        <v>1.0035900000000002</v>
      </c>
      <c r="F18" s="2"/>
      <c r="G18" s="11">
        <v>0.32</v>
      </c>
      <c r="H18" s="11">
        <v>0.56000000000000005</v>
      </c>
      <c r="I18" s="11">
        <v>0.2</v>
      </c>
    </row>
    <row r="19" spans="1:9" x14ac:dyDescent="0.25">
      <c r="A19" s="16">
        <v>5.5</v>
      </c>
      <c r="B19" s="10">
        <f t="shared" si="1"/>
        <v>27272.727272727272</v>
      </c>
      <c r="C19" s="11">
        <f t="shared" si="2"/>
        <v>1.3629</v>
      </c>
      <c r="D19" s="11">
        <f t="shared" si="3"/>
        <v>1.3629</v>
      </c>
      <c r="E19" s="11">
        <f t="shared" si="0"/>
        <v>1.1039490000000001</v>
      </c>
      <c r="F19" s="2"/>
      <c r="G19" s="11">
        <v>0.35</v>
      </c>
      <c r="H19" s="11">
        <v>0.61</v>
      </c>
      <c r="I19" s="11">
        <v>0.22</v>
      </c>
    </row>
    <row r="20" spans="1:9" x14ac:dyDescent="0.25"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 t="s">
        <v>45</v>
      </c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 t="s">
        <v>44</v>
      </c>
    </row>
  </sheetData>
  <sheetProtection algorithmName="SHA-512" hashValue="njDGjddjamcxzgcRALqXSdxQk1dqTDy727ev12kT03Bu913OQfkiGUTz5JgPBwHdAyLbk6vrBcaq3g5HjtDHvg==" saltValue="z1pdglQ9eudKv9tS9mMrgw==" spinCount="100000" sheet="1" objects="1" scenario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Vehicle Assumptions</vt:lpstr>
      <vt:lpstr>Labor Cost</vt:lpstr>
      <vt:lpstr>Vehicle-Gas Cost</vt:lpstr>
      <vt:lpstr>'Labor Cost'!Print_Area</vt:lpstr>
      <vt:lpstr>'Vehicle Assumptions'!Print_Area</vt:lpstr>
      <vt:lpstr>'Vehicle-Gas Cost'!Print_Area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User</cp:lastModifiedBy>
  <cp:lastPrinted>2018-01-06T22:03:14Z</cp:lastPrinted>
  <dcterms:created xsi:type="dcterms:W3CDTF">2008-09-01T15:28:35Z</dcterms:created>
  <dcterms:modified xsi:type="dcterms:W3CDTF">2018-01-06T22:05:43Z</dcterms:modified>
</cp:coreProperties>
</file>